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tabRatio="499" activeTab="0"/>
  </bookViews>
  <sheets>
    <sheet name="ROI" sheetId="1" r:id="rId1"/>
    <sheet name="Sheet1" sheetId="2" r:id="rId2"/>
    <sheet name="Sheet2" sheetId="3" r:id="rId3"/>
  </sheets>
  <definedNames>
    <definedName name="_xlnm.Print_Area" localSheetId="0">'ROI'!$A$1:$E$63</definedName>
  </definedNames>
  <calcPr fullCalcOnLoad="1"/>
</workbook>
</file>

<file path=xl/sharedStrings.xml><?xml version="1.0" encoding="utf-8"?>
<sst xmlns="http://schemas.openxmlformats.org/spreadsheetml/2006/main" count="73" uniqueCount="66">
  <si>
    <t>How many office workers take time out of their day to search, retrieve, and return documents from file cabinets?</t>
  </si>
  <si>
    <t>How many hours per day, on the average, does each office worker spend doing these activities?</t>
  </si>
  <si>
    <t>What is the average hourly wage of these employees?</t>
  </si>
  <si>
    <t>Annual Cost:</t>
  </si>
  <si>
    <t>How many cabinets do you have on-site?</t>
  </si>
  <si>
    <t>How many cabinets do you have off-site?</t>
  </si>
  <si>
    <t>What is the total monthly cost of this off-site storage?</t>
  </si>
  <si>
    <t>infoRouter Return On Investment Calculator</t>
  </si>
  <si>
    <t>On-site Filing Cabinets</t>
  </si>
  <si>
    <t>Off-site Filing Cabinets</t>
  </si>
  <si>
    <r>
      <t>Do office employees search for, retrieve, and return documents from on-site filing cabinets?</t>
    </r>
    <r>
      <rPr>
        <b/>
        <sz val="10"/>
        <color indexed="9"/>
        <rFont val="Arial"/>
        <family val="2"/>
      </rPr>
      <t xml:space="preserve">
</t>
    </r>
  </si>
  <si>
    <r>
      <t>Does your company have off-site storage for paper documentation.</t>
    </r>
    <r>
      <rPr>
        <b/>
        <sz val="10"/>
        <color indexed="9"/>
        <rFont val="Arial"/>
        <family val="2"/>
      </rPr>
      <t xml:space="preserve"> </t>
    </r>
  </si>
  <si>
    <t>What is the monthly lease rate per square foot / square meter for your office space (US average range is between $10 and $20 per square foot) ?</t>
  </si>
  <si>
    <t>How many office workers use network shares and local PCs to search for, retrieve and store electronic documents?</t>
  </si>
  <si>
    <t xml:space="preserve">Does your company have filing cabinets on-site? </t>
  </si>
  <si>
    <t>Documents stored on Network Shares and Local PCs</t>
  </si>
  <si>
    <r>
      <t>Do office employees spend time reviewing, indexing, and storing documents on Network Shares and local PCs (in minutes)?</t>
    </r>
    <r>
      <rPr>
        <sz val="12"/>
        <color indexed="9"/>
        <rFont val="Arial"/>
        <family val="2"/>
      </rPr>
      <t xml:space="preserve"> </t>
    </r>
  </si>
  <si>
    <r>
      <t xml:space="preserve">How many </t>
    </r>
    <r>
      <rPr>
        <b/>
        <sz val="10"/>
        <rFont val="Arial"/>
        <family val="2"/>
      </rPr>
      <t>minutes</t>
    </r>
    <r>
      <rPr>
        <sz val="10"/>
        <rFont val="Arial"/>
        <family val="2"/>
      </rPr>
      <t xml:space="preserve"> per day, on the average, does each office worker spend searching for documents?</t>
    </r>
  </si>
  <si>
    <r>
      <t xml:space="preserve">How many </t>
    </r>
    <r>
      <rPr>
        <b/>
        <sz val="10"/>
        <rFont val="Arial"/>
        <family val="2"/>
      </rPr>
      <t>minutes</t>
    </r>
    <r>
      <rPr>
        <sz val="10"/>
        <rFont val="Arial"/>
        <family val="2"/>
      </rPr>
      <t xml:space="preserve"> per day, on the average, does each office worker spend on re-creating documents that already exist?</t>
    </r>
  </si>
  <si>
    <r>
      <t xml:space="preserve">How many </t>
    </r>
    <r>
      <rPr>
        <b/>
        <sz val="10"/>
        <rFont val="Arial"/>
        <family val="2"/>
      </rPr>
      <t>minutes</t>
    </r>
    <r>
      <rPr>
        <sz val="10"/>
        <rFont val="Arial"/>
        <family val="2"/>
      </rPr>
      <t xml:space="preserve"> per day, on the average, does each office worker spend on re-creating documents that have been deleted or cannot be located?</t>
    </r>
  </si>
  <si>
    <r>
      <t xml:space="preserve">How many </t>
    </r>
    <r>
      <rPr>
        <b/>
        <sz val="10"/>
        <rFont val="Arial"/>
        <family val="2"/>
      </rPr>
      <t>minutes</t>
    </r>
    <r>
      <rPr>
        <sz val="10"/>
        <rFont val="Arial"/>
        <family val="2"/>
      </rPr>
      <t xml:space="preserve"> per day, on the average, does each office worker spend trying to figure out the latest version of duplicate files?</t>
    </r>
  </si>
  <si>
    <t>ANNUAL COST OF PAPER BASED DOCUMENT SYSTEM + REGULAR NETWORK OR LOCAL PC DOCUMENT FILING</t>
  </si>
  <si>
    <t>Total cost of Managing Documents on Network Shares and Local PCs</t>
  </si>
  <si>
    <t>Total cost of Managing Documents using On-site Filing Cabinets</t>
  </si>
  <si>
    <t>Total Cost of Managing Document using Off-site Filing Cabinets</t>
  </si>
  <si>
    <t>TOTAL COST OF INFOROUTER DOCUMENT MANAGEMENT SYSTEM</t>
  </si>
  <si>
    <t>ESTIMATED PRODUCTIVITY GAINS BY IMPLEMENTING infoRouter</t>
  </si>
  <si>
    <t>Percentage improvement in the handling of electronic documents</t>
  </si>
  <si>
    <t>Percentage improvement in the handling of documents in on-site filing cabinets</t>
  </si>
  <si>
    <t>Percentage improvement in the handling of documents in off-site filing cabinets</t>
  </si>
  <si>
    <t>Estimated annual cost savings due to improved handling of electronic documents</t>
  </si>
  <si>
    <t>Estimated annual cost savings due to improved handling of documents in on-site filing cabinets</t>
  </si>
  <si>
    <t>Estimated annual cost savings due to improved handling of documents in off-site filing cabinets</t>
  </si>
  <si>
    <t xml:space="preserve">"IDC has estimated that the typical enterprise with 1,000 knowledge workers wastes $2.5 million to $3.5 million per year searching for nonexistent information, failing to find existing information, or recreating information that can't be found." (Source: IDC)
</t>
  </si>
  <si>
    <t xml:space="preserve">Overall, participants cited the biggest productivity returns in terms of accelerated document retrieval, faster filing, reduced staffing requirements, and the biggest cost savings in the reduction of printing, distribution and storage costs." (Source: Nucleus Research) </t>
  </si>
  <si>
    <t xml:space="preserve">Reduction in time spent locating and retrieving documents </t>
  </si>
  <si>
    <t xml:space="preserve">Reduction in time spent filing </t>
  </si>
  <si>
    <t xml:space="preserve">Reduction in copying </t>
  </si>
  <si>
    <t xml:space="preserve">Reduction in off-site storage costs </t>
  </si>
  <si>
    <t xml:space="preserve">Reduction in on-site storage costs </t>
  </si>
  <si>
    <t xml:space="preserve">Reduction in overnight shipping expenses </t>
  </si>
  <si>
    <t>Additional statistics from Coopers &amp; Lybrand supporting the need for document management (Source: Imersion Technologies, Inc.)</t>
  </si>
  <si>
    <t xml:space="preserve">90% of corporate memory exists on paper. </t>
  </si>
  <si>
    <t xml:space="preserve">Of all the pages that get handled each day in the average office, 90% are merely shuffled. </t>
  </si>
  <si>
    <t xml:space="preserve">The average document gets copied 19 times. </t>
  </si>
  <si>
    <t xml:space="preserve">Companies spend $20 in labor to file a document, $120 in labor to find a misfiled document, and $220 in labor to reproduce a lost document. </t>
  </si>
  <si>
    <t xml:space="preserve">7.5% of all documents get lost, 3% of the remainder get misfiled. </t>
  </si>
  <si>
    <t xml:space="preserve">Professionals spend 5-15% of their time reading information, but up to 50% looking for it. </t>
  </si>
  <si>
    <t xml:space="preserve">There are over 4 trillion paper documents in the U.S. alone - growing at a rate of 22% per year. </t>
  </si>
  <si>
    <t>Estimated first year TOTAL SAVINGS</t>
  </si>
  <si>
    <t>Estimated annual SAVINGS in subsequent years</t>
  </si>
  <si>
    <t>Return on Investment</t>
  </si>
  <si>
    <t>Months</t>
  </si>
  <si>
    <t>This is how long it will take for infoRouter to pay for itself.</t>
  </si>
  <si>
    <t>Consider the following when calculating ROI with Document Management Systems.</t>
  </si>
  <si>
    <t>Amount of money savings you will achieve if reduce the errors and inefficiencies in retrieving and searching of documents by the amount indicated in D52</t>
  </si>
  <si>
    <t>Amount of money savings you will achieve if you can reduce the number of documents held in off-site filing cabinets by the amount indicated in D55</t>
  </si>
  <si>
    <t>Amount of money savings you will achieve if you can reduce the number of documents held in on-site filing cabinets by the amount indicated in D54</t>
  </si>
  <si>
    <t xml:space="preserve">In a study by Nucleus Research, 86 percent of companies that invested in document management systems cited increased productivity and the average participant reduced document retrieval time by 52% with their solution. </t>
  </si>
  <si>
    <t>Total Cost of Managing Paper &amp; Electronic Documents with conventional methods</t>
  </si>
  <si>
    <t>Total cost of infoRouter Document Management System</t>
  </si>
  <si>
    <t>Document Management Facts &amp; Statistics</t>
  </si>
  <si>
    <t>BAE Systems conducted a study that discovered that 80% of employees waste an average of half an hour per day retrieving information, while 60% are spending an hour or more duplicating the work of others. (Source: "Show me the Money, Measuring the Return on KM" Knowledge Management)</t>
  </si>
  <si>
    <r>
      <t xml:space="preserve">Do you have documents at </t>
    </r>
    <r>
      <rPr>
        <b/>
        <sz val="12"/>
        <color indexed="9"/>
        <rFont val="Arial"/>
        <family val="2"/>
      </rPr>
      <t>off-site storage</t>
    </r>
    <r>
      <rPr>
        <b/>
        <sz val="12"/>
        <color indexed="9"/>
        <rFont val="Arial"/>
        <family val="2"/>
      </rPr>
      <t xml:space="preserve"> which require employees to travel to search for, retrieve, and return documents?</t>
    </r>
  </si>
  <si>
    <t>How many office workers leave the office to search, retrieve, and return documents from off-site storage?</t>
  </si>
  <si>
    <t>How many hours per day, on the average, does each office worker spend on these activities?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</si>
</sst>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809]#,##0.00"/>
    <numFmt numFmtId="168" formatCode="[$-409]dddd\,\ mmmm\ dd\,\ yyyy"/>
    <numFmt numFmtId="169" formatCode="[$-409]h:mm:ss\ AM/PM"/>
    <numFmt numFmtId="170" formatCode="&quot;Yes&quot;;&quot;Yes&quot;;&quot;No&quot;"/>
    <numFmt numFmtId="171" formatCode="&quot;True&quot;;&quot;True&quot;;&quot;False&quot;"/>
    <numFmt numFmtId="172" formatCode="&quot;On&quot;;&quot;On&quot;;&quot;Off&quot;"/>
    <numFmt numFmtId="173" formatCode="[$€-2]\ #,##0.00_);[Red]\([$€-2]\ #,##0.00\)"/>
  </numFmts>
  <fonts count="59">
    <font>
      <sz val="10"/>
      <name val="Arial"/>
      <family val="0"/>
    </font>
    <font>
      <b/>
      <sz val="10"/>
      <name val="Times New Roman"/>
      <family val="1"/>
    </font>
    <font>
      <sz val="10"/>
      <name val="Times New Roman"/>
      <family val="1"/>
    </font>
    <font>
      <b/>
      <sz val="16"/>
      <name val="Arial"/>
      <family val="2"/>
    </font>
    <font>
      <sz val="16"/>
      <name val="Arial"/>
      <family val="2"/>
    </font>
    <font>
      <sz val="10"/>
      <color indexed="16"/>
      <name val="Arial"/>
      <family val="2"/>
    </font>
    <font>
      <b/>
      <sz val="10"/>
      <name val="Arial"/>
      <family val="2"/>
    </font>
    <font>
      <b/>
      <sz val="12"/>
      <color indexed="9"/>
      <name val="Arial"/>
      <family val="2"/>
    </font>
    <font>
      <b/>
      <sz val="10"/>
      <color indexed="9"/>
      <name val="Arial"/>
      <family val="2"/>
    </font>
    <font>
      <sz val="12"/>
      <color indexed="9"/>
      <name val="Arial"/>
      <family val="2"/>
    </font>
    <font>
      <u val="doubleAccounting"/>
      <sz val="10"/>
      <name val="Arial"/>
      <family val="2"/>
    </font>
    <font>
      <b/>
      <sz val="14"/>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b/>
      <sz val="10"/>
      <color indexed="17"/>
      <name val="Arial"/>
      <family val="2"/>
    </font>
    <font>
      <sz val="10"/>
      <color indexed="20"/>
      <name val="Arial"/>
      <family val="2"/>
    </font>
    <font>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6100"/>
      <name val="Arial"/>
      <family val="2"/>
    </font>
    <font>
      <b/>
      <sz val="10"/>
      <color rgb="FF006100"/>
      <name val="Arial"/>
      <family val="2"/>
    </font>
    <font>
      <sz val="10"/>
      <color rgb="FF9C0006"/>
      <name val="Arial"/>
      <family val="2"/>
    </font>
    <font>
      <sz val="10"/>
      <color rgb="FF9C65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medium"/>
      <top style="medium"/>
      <bottom style="medium"/>
    </border>
    <border>
      <left style="thin"/>
      <right style="thin"/>
      <top style="thin"/>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style="medium"/>
      <right style="medium"/>
      <top style="medium"/>
      <bottom style="medium"/>
    </border>
    <border>
      <left>
        <color indexed="63"/>
      </left>
      <right>
        <color indexed="63"/>
      </right>
      <top style="thin"/>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thin"/>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2" fillId="0" borderId="0" xfId="0" applyNumberFormat="1" applyFont="1" applyFill="1" applyAlignment="1">
      <alignment vertical="top"/>
    </xf>
    <xf numFmtId="0" fontId="2" fillId="0" borderId="0" xfId="0" applyNumberFormat="1" applyFont="1" applyFill="1" applyAlignment="1">
      <alignment/>
    </xf>
    <xf numFmtId="164" fontId="2" fillId="0" borderId="0" xfId="0" applyNumberFormat="1" applyFont="1" applyFill="1" applyAlignment="1">
      <alignment horizontal="right"/>
    </xf>
    <xf numFmtId="0" fontId="2" fillId="0" borderId="0" xfId="0" applyNumberFormat="1" applyFont="1" applyFill="1" applyAlignment="1">
      <alignment horizontal="left"/>
    </xf>
    <xf numFmtId="0" fontId="2" fillId="0" borderId="0" xfId="0" applyFont="1" applyFill="1" applyAlignment="1">
      <alignment/>
    </xf>
    <xf numFmtId="0" fontId="1" fillId="0" borderId="0" xfId="0" applyNumberFormat="1" applyFont="1" applyFill="1" applyAlignment="1">
      <alignment/>
    </xf>
    <xf numFmtId="0" fontId="0" fillId="0" borderId="0" xfId="0" applyFont="1" applyFill="1" applyAlignment="1">
      <alignment/>
    </xf>
    <xf numFmtId="0" fontId="5" fillId="0" borderId="0" xfId="0" applyFont="1" applyFill="1" applyAlignment="1">
      <alignment/>
    </xf>
    <xf numFmtId="166" fontId="6" fillId="33" borderId="10" xfId="0" applyNumberFormat="1" applyFont="1" applyFill="1" applyBorder="1" applyAlignment="1">
      <alignment horizontal="center" vertical="center"/>
    </xf>
    <xf numFmtId="166" fontId="6" fillId="0" borderId="11" xfId="0" applyNumberFormat="1" applyFont="1" applyFill="1" applyBorder="1" applyAlignment="1">
      <alignment horizontal="center" vertical="center"/>
    </xf>
    <xf numFmtId="0" fontId="7" fillId="20" borderId="0" xfId="0" applyNumberFormat="1" applyFont="1" applyFill="1" applyBorder="1" applyAlignment="1">
      <alignment vertical="top" wrapText="1"/>
    </xf>
    <xf numFmtId="0" fontId="8" fillId="20" borderId="0" xfId="0" applyNumberFormat="1" applyFont="1" applyFill="1" applyBorder="1" applyAlignment="1">
      <alignment horizontal="center" vertical="center" wrapText="1"/>
    </xf>
    <xf numFmtId="0" fontId="0" fillId="0" borderId="12" xfId="0" applyNumberFormat="1" applyFont="1" applyFill="1" applyBorder="1" applyAlignment="1">
      <alignment horizontal="right" vertical="center"/>
    </xf>
    <xf numFmtId="0" fontId="0" fillId="0" borderId="12" xfId="0" applyNumberFormat="1" applyFont="1" applyFill="1" applyBorder="1" applyAlignment="1">
      <alignment horizontal="left" vertical="center" wrapText="1"/>
    </xf>
    <xf numFmtId="0" fontId="0" fillId="34" borderId="12" xfId="0" applyNumberFormat="1" applyFont="1" applyFill="1" applyBorder="1" applyAlignment="1" applyProtection="1">
      <alignment horizontal="center" vertical="center"/>
      <protection locked="0"/>
    </xf>
    <xf numFmtId="0" fontId="0" fillId="0" borderId="12" xfId="0" applyNumberFormat="1" applyFont="1" applyFill="1" applyBorder="1" applyAlignment="1">
      <alignment vertical="center" wrapText="1"/>
    </xf>
    <xf numFmtId="0" fontId="0" fillId="0" borderId="0" xfId="0" applyNumberFormat="1" applyFont="1" applyFill="1" applyAlignment="1">
      <alignment vertical="center"/>
    </xf>
    <xf numFmtId="166" fontId="6" fillId="0" borderId="0" xfId="0" applyNumberFormat="1" applyFont="1" applyFill="1" applyAlignment="1">
      <alignment horizontal="center" vertical="center"/>
    </xf>
    <xf numFmtId="0" fontId="0" fillId="0" borderId="0" xfId="0" applyNumberFormat="1" applyFont="1" applyFill="1" applyAlignment="1">
      <alignment vertical="top"/>
    </xf>
    <xf numFmtId="0" fontId="6" fillId="0" borderId="0" xfId="0" applyNumberFormat="1" applyFont="1" applyFill="1" applyAlignment="1">
      <alignment horizontal="right" wrapText="1"/>
    </xf>
    <xf numFmtId="0" fontId="0" fillId="0" borderId="0" xfId="0" applyNumberFormat="1" applyFont="1" applyFill="1" applyAlignment="1">
      <alignment/>
    </xf>
    <xf numFmtId="0" fontId="0" fillId="0" borderId="0" xfId="0" applyNumberFormat="1" applyFont="1" applyFill="1" applyAlignment="1">
      <alignment horizontal="right" wrapText="1"/>
    </xf>
    <xf numFmtId="0" fontId="0" fillId="0" borderId="0" xfId="0" applyFont="1" applyAlignment="1">
      <alignment/>
    </xf>
    <xf numFmtId="164" fontId="0" fillId="0" borderId="0" xfId="0" applyNumberFormat="1" applyFont="1" applyFill="1" applyAlignment="1">
      <alignment/>
    </xf>
    <xf numFmtId="0" fontId="0" fillId="0" borderId="0" xfId="0" applyNumberFormat="1" applyFont="1" applyFill="1" applyAlignment="1">
      <alignment horizontal="right"/>
    </xf>
    <xf numFmtId="164" fontId="10" fillId="0" borderId="0" xfId="0" applyNumberFormat="1" applyFont="1" applyFill="1" applyAlignment="1">
      <alignment/>
    </xf>
    <xf numFmtId="164" fontId="0" fillId="0" borderId="0" xfId="0" applyNumberFormat="1" applyFont="1" applyFill="1" applyAlignment="1">
      <alignment horizontal="right"/>
    </xf>
    <xf numFmtId="0" fontId="6" fillId="0" borderId="0" xfId="0" applyNumberFormat="1" applyFont="1" applyFill="1" applyAlignment="1">
      <alignment horizontal="right"/>
    </xf>
    <xf numFmtId="0" fontId="0" fillId="0" borderId="0" xfId="0" applyNumberFormat="1" applyFont="1" applyFill="1" applyAlignment="1">
      <alignment horizontal="right" vertical="center" wrapText="1"/>
    </xf>
    <xf numFmtId="2" fontId="0" fillId="0" borderId="0" xfId="0" applyNumberFormat="1" applyFont="1" applyFill="1" applyAlignment="1">
      <alignment/>
    </xf>
    <xf numFmtId="164" fontId="6" fillId="35" borderId="13" xfId="0" applyNumberFormat="1" applyFont="1" applyFill="1" applyBorder="1" applyAlignment="1">
      <alignment horizontal="center" vertical="center" wrapText="1"/>
    </xf>
    <xf numFmtId="164" fontId="0" fillId="34" borderId="14" xfId="0" applyNumberFormat="1" applyFont="1" applyFill="1" applyBorder="1" applyAlignment="1" applyProtection="1">
      <alignment horizontal="center" vertical="center"/>
      <protection locked="0"/>
    </xf>
    <xf numFmtId="0" fontId="0" fillId="0" borderId="14" xfId="0" applyNumberFormat="1" applyFont="1" applyFill="1" applyBorder="1" applyAlignment="1">
      <alignment horizontal="right" vertical="center"/>
    </xf>
    <xf numFmtId="0" fontId="0" fillId="0" borderId="14" xfId="0" applyNumberFormat="1" applyFont="1" applyFill="1" applyBorder="1" applyAlignment="1">
      <alignment vertical="top" wrapText="1"/>
    </xf>
    <xf numFmtId="0" fontId="0" fillId="0" borderId="15" xfId="0" applyFont="1" applyFill="1" applyBorder="1" applyAlignment="1">
      <alignment/>
    </xf>
    <xf numFmtId="0" fontId="0" fillId="0" borderId="14" xfId="0" applyNumberFormat="1" applyFont="1" applyFill="1" applyBorder="1" applyAlignment="1">
      <alignment vertical="center" wrapText="1"/>
    </xf>
    <xf numFmtId="0" fontId="0" fillId="0" borderId="16" xfId="0" applyNumberFormat="1" applyFont="1" applyFill="1" applyBorder="1" applyAlignment="1">
      <alignment vertical="center"/>
    </xf>
    <xf numFmtId="0" fontId="0" fillId="0" borderId="17" xfId="0" applyNumberFormat="1" applyFont="1" applyFill="1" applyBorder="1" applyAlignment="1">
      <alignment horizontal="right" vertical="center"/>
    </xf>
    <xf numFmtId="0" fontId="6" fillId="0" borderId="17" xfId="0" applyNumberFormat="1" applyFont="1" applyFill="1" applyBorder="1" applyAlignment="1">
      <alignment horizontal="right" vertical="center" wrapText="1"/>
    </xf>
    <xf numFmtId="164" fontId="6" fillId="34" borderId="18" xfId="0" applyNumberFormat="1" applyFont="1" applyFill="1" applyBorder="1" applyAlignment="1">
      <alignment horizontal="center" vertical="center" wrapText="1"/>
    </xf>
    <xf numFmtId="0" fontId="0" fillId="0" borderId="17" xfId="0" applyNumberFormat="1" applyFont="1" applyFill="1" applyBorder="1" applyAlignment="1">
      <alignment vertical="center"/>
    </xf>
    <xf numFmtId="0" fontId="6" fillId="0" borderId="19" xfId="0" applyNumberFormat="1" applyFont="1" applyFill="1" applyBorder="1" applyAlignment="1">
      <alignment horizontal="right" vertical="center" wrapText="1"/>
    </xf>
    <xf numFmtId="164" fontId="6" fillId="34" borderId="20"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top"/>
    </xf>
    <xf numFmtId="0" fontId="0" fillId="0" borderId="21" xfId="0" applyFont="1" applyFill="1" applyBorder="1" applyAlignment="1">
      <alignment/>
    </xf>
    <xf numFmtId="0" fontId="5" fillId="0" borderId="22" xfId="0" applyFon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lignment horizontal="right" vertical="top"/>
    </xf>
    <xf numFmtId="0" fontId="0" fillId="0" borderId="23" xfId="0" applyFont="1" applyFill="1" applyBorder="1" applyAlignment="1">
      <alignment/>
    </xf>
    <xf numFmtId="164" fontId="0" fillId="16" borderId="12" xfId="0" applyNumberFormat="1" applyFont="1" applyFill="1" applyBorder="1" applyAlignment="1">
      <alignment horizontal="right"/>
    </xf>
    <xf numFmtId="164" fontId="6" fillId="0" borderId="0" xfId="0" applyNumberFormat="1" applyFont="1" applyFill="1" applyAlignment="1">
      <alignment horizontal="right" wrapText="1"/>
    </xf>
    <xf numFmtId="10" fontId="0" fillId="16" borderId="12" xfId="0" applyNumberFormat="1" applyFont="1" applyFill="1" applyBorder="1" applyAlignment="1">
      <alignment horizontal="right"/>
    </xf>
    <xf numFmtId="0" fontId="12" fillId="0" borderId="0" xfId="0" applyFont="1" applyAlignment="1">
      <alignment/>
    </xf>
    <xf numFmtId="0" fontId="0" fillId="0" borderId="0" xfId="0" applyNumberFormat="1" applyFont="1" applyAlignment="1">
      <alignment/>
    </xf>
    <xf numFmtId="0" fontId="0" fillId="0" borderId="0" xfId="0" applyFont="1" applyAlignment="1">
      <alignment wrapText="1"/>
    </xf>
    <xf numFmtId="0" fontId="6" fillId="0" borderId="0" xfId="0" applyFont="1" applyAlignment="1">
      <alignment/>
    </xf>
    <xf numFmtId="0" fontId="2" fillId="0" borderId="0" xfId="0" applyFont="1" applyBorder="1" applyAlignment="1">
      <alignment/>
    </xf>
    <xf numFmtId="0" fontId="11" fillId="35" borderId="13" xfId="0" applyFont="1" applyFill="1" applyBorder="1" applyAlignment="1">
      <alignment horizontal="center" vertical="center" wrapText="1"/>
    </xf>
    <xf numFmtId="0" fontId="2" fillId="0" borderId="24" xfId="0" applyFont="1" applyBorder="1" applyAlignment="1">
      <alignment/>
    </xf>
    <xf numFmtId="0" fontId="55" fillId="29" borderId="0" xfId="48" applyNumberFormat="1" applyFont="1" applyAlignment="1">
      <alignment horizontal="right" wrapText="1"/>
    </xf>
    <xf numFmtId="164" fontId="55" fillId="29" borderId="12" xfId="48" applyNumberFormat="1" applyFont="1" applyBorder="1" applyAlignment="1">
      <alignment horizontal="right"/>
    </xf>
    <xf numFmtId="0" fontId="55" fillId="29" borderId="0" xfId="48" applyFont="1" applyAlignment="1">
      <alignment/>
    </xf>
    <xf numFmtId="4" fontId="55" fillId="29" borderId="12" xfId="48" applyNumberFormat="1" applyFont="1" applyBorder="1" applyAlignment="1">
      <alignment horizontal="right"/>
    </xf>
    <xf numFmtId="0" fontId="56" fillId="29" borderId="0" xfId="48" applyFont="1" applyAlignment="1">
      <alignment/>
    </xf>
    <xf numFmtId="0" fontId="0" fillId="0" borderId="0" xfId="0" applyFont="1" applyBorder="1" applyAlignment="1">
      <alignment/>
    </xf>
    <xf numFmtId="0" fontId="57" fillId="26" borderId="0" xfId="39" applyFont="1" applyAlignment="1">
      <alignment wrapText="1"/>
    </xf>
    <xf numFmtId="0" fontId="57" fillId="26" borderId="0" xfId="39" applyNumberFormat="1" applyFont="1" applyAlignment="1">
      <alignment wrapText="1"/>
    </xf>
    <xf numFmtId="0" fontId="55" fillId="29" borderId="0" xfId="48" applyFont="1" applyAlignment="1">
      <alignment wrapText="1"/>
    </xf>
    <xf numFmtId="0" fontId="58" fillId="31" borderId="0" xfId="56" applyFont="1" applyAlignment="1">
      <alignment wrapText="1"/>
    </xf>
    <xf numFmtId="0" fontId="7" fillId="20" borderId="0" xfId="0" applyNumberFormat="1" applyFont="1" applyFill="1" applyBorder="1" applyAlignment="1">
      <alignment vertical="top" wrapText="1"/>
    </xf>
    <xf numFmtId="0" fontId="3" fillId="33" borderId="17" xfId="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6" fillId="20" borderId="0" xfId="0" applyNumberFormat="1" applyFont="1" applyFill="1" applyBorder="1" applyAlignment="1">
      <alignment vertical="top" wrapText="1"/>
    </xf>
    <xf numFmtId="0" fontId="3" fillId="33" borderId="25" xfId="0" applyNumberFormat="1" applyFont="1" applyFill="1" applyBorder="1" applyAlignment="1">
      <alignment horizontal="left" vertical="center" wrapText="1"/>
    </xf>
    <xf numFmtId="0" fontId="4" fillId="33" borderId="17" xfId="0" applyFont="1" applyFill="1" applyBorder="1" applyAlignment="1">
      <alignment horizontal="left" vertical="center" wrapText="1"/>
    </xf>
    <xf numFmtId="0" fontId="7" fillId="20" borderId="16" xfId="0" applyNumberFormat="1" applyFont="1" applyFill="1" applyBorder="1" applyAlignment="1">
      <alignment vertical="top" wrapText="1"/>
    </xf>
    <xf numFmtId="0" fontId="3" fillId="33" borderId="26" xfId="0" applyNumberFormat="1"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7"/>
  <sheetViews>
    <sheetView tabSelected="1" zoomScale="90" zoomScaleNormal="90" zoomScalePageLayoutView="0" workbookViewId="0" topLeftCell="A1">
      <selection activeCell="D5" sqref="D5"/>
    </sheetView>
  </sheetViews>
  <sheetFormatPr defaultColWidth="9.140625" defaultRowHeight="12.75"/>
  <cols>
    <col min="1" max="1" width="10.7109375" style="1" customWidth="1"/>
    <col min="2" max="2" width="6.7109375" style="2" customWidth="1"/>
    <col min="3" max="3" width="78.421875" style="1" customWidth="1"/>
    <col min="4" max="4" width="16.7109375" style="1" customWidth="1"/>
    <col min="5" max="5" width="10.421875" style="1" customWidth="1"/>
    <col min="6" max="6" width="3.28125" style="1" customWidth="1"/>
    <col min="7" max="7" width="73.7109375" style="1" customWidth="1"/>
    <col min="8" max="9" width="9.140625" style="1" hidden="1" customWidth="1"/>
    <col min="10" max="10" width="0.13671875" style="1" hidden="1" customWidth="1"/>
    <col min="11" max="16384" width="9.140625" style="1" customWidth="1"/>
  </cols>
  <sheetData>
    <row r="1" spans="1:11" ht="37.5" customHeight="1" thickBot="1">
      <c r="A1" s="8"/>
      <c r="B1" s="72" t="s">
        <v>7</v>
      </c>
      <c r="C1" s="73"/>
      <c r="D1" s="73"/>
      <c r="E1" s="6"/>
      <c r="G1" s="78" t="s">
        <v>61</v>
      </c>
      <c r="H1" s="79"/>
      <c r="I1" s="80"/>
      <c r="K1" s="60"/>
    </row>
    <row r="2" spans="1:7" ht="31.5" customHeight="1" thickBot="1">
      <c r="A2" s="75" t="s">
        <v>15</v>
      </c>
      <c r="B2" s="76"/>
      <c r="C2" s="76"/>
      <c r="D2" s="59"/>
      <c r="E2" s="6"/>
      <c r="G2" s="58"/>
    </row>
    <row r="3" spans="1:5" ht="45" customHeight="1">
      <c r="A3" s="8"/>
      <c r="B3" s="19">
        <v>1</v>
      </c>
      <c r="C3" s="71" t="s">
        <v>16</v>
      </c>
      <c r="D3" s="74"/>
      <c r="E3" s="6"/>
    </row>
    <row r="4" spans="1:5" ht="25.5">
      <c r="A4" s="8"/>
      <c r="B4" s="14">
        <v>1.1</v>
      </c>
      <c r="C4" s="17" t="s">
        <v>13</v>
      </c>
      <c r="D4" s="16">
        <v>500</v>
      </c>
      <c r="E4" s="6"/>
    </row>
    <row r="5" spans="1:7" ht="50.25" customHeight="1">
      <c r="A5" s="8"/>
      <c r="B5" s="14">
        <v>1.2</v>
      </c>
      <c r="C5" s="17" t="s">
        <v>17</v>
      </c>
      <c r="D5" s="16">
        <v>10</v>
      </c>
      <c r="E5" s="6"/>
      <c r="G5" s="67" t="s">
        <v>33</v>
      </c>
    </row>
    <row r="6" spans="1:7" ht="53.25" customHeight="1">
      <c r="A6" s="8"/>
      <c r="B6" s="14">
        <v>1.3</v>
      </c>
      <c r="C6" s="17" t="s">
        <v>18</v>
      </c>
      <c r="D6" s="16">
        <v>10</v>
      </c>
      <c r="E6" s="6"/>
      <c r="G6" s="68" t="s">
        <v>62</v>
      </c>
    </row>
    <row r="7" spans="1:7" ht="25.5">
      <c r="A7" s="8"/>
      <c r="B7" s="14">
        <v>1.4</v>
      </c>
      <c r="C7" s="17" t="s">
        <v>19</v>
      </c>
      <c r="D7" s="16">
        <v>10</v>
      </c>
      <c r="E7" s="6"/>
      <c r="G7" s="24"/>
    </row>
    <row r="8" spans="1:7" ht="25.5">
      <c r="A8" s="8"/>
      <c r="B8" s="14">
        <v>1.5</v>
      </c>
      <c r="C8" s="17" t="s">
        <v>20</v>
      </c>
      <c r="D8" s="16">
        <v>10</v>
      </c>
      <c r="E8" s="6"/>
      <c r="G8" s="24"/>
    </row>
    <row r="9" spans="1:7" ht="23.25" customHeight="1" thickBot="1">
      <c r="A9" s="8"/>
      <c r="B9" s="14">
        <v>1.6</v>
      </c>
      <c r="C9" s="17" t="s">
        <v>2</v>
      </c>
      <c r="D9" s="33">
        <v>15</v>
      </c>
      <c r="E9" s="6"/>
      <c r="G9" s="24"/>
    </row>
    <row r="10" spans="1:7" ht="27" customHeight="1" thickBot="1">
      <c r="A10" s="8"/>
      <c r="B10" s="18"/>
      <c r="C10" s="43" t="s">
        <v>3</v>
      </c>
      <c r="D10" s="44">
        <f>((SUM(D5,D6,D7,D8)/60)*D4)*D9*239</f>
        <v>1195000</v>
      </c>
      <c r="E10" s="6"/>
      <c r="G10" s="24"/>
    </row>
    <row r="11" spans="1:7" ht="31.5" customHeight="1" thickBot="1">
      <c r="A11" s="75" t="s">
        <v>8</v>
      </c>
      <c r="B11" s="76"/>
      <c r="C11" s="76"/>
      <c r="D11" s="59"/>
      <c r="E11" s="6"/>
      <c r="G11" s="67" t="s">
        <v>41</v>
      </c>
    </row>
    <row r="12" spans="1:7" ht="25.5" customHeight="1">
      <c r="A12" s="8"/>
      <c r="B12" s="19">
        <v>2</v>
      </c>
      <c r="C12" s="71" t="s">
        <v>14</v>
      </c>
      <c r="D12" s="74"/>
      <c r="E12" s="6"/>
      <c r="G12" s="67" t="s">
        <v>42</v>
      </c>
    </row>
    <row r="13" spans="1:7" ht="30" customHeight="1">
      <c r="A13" s="8"/>
      <c r="B13" s="14">
        <v>2.1</v>
      </c>
      <c r="C13" s="17" t="s">
        <v>4</v>
      </c>
      <c r="D13" s="16">
        <v>15</v>
      </c>
      <c r="E13" s="6"/>
      <c r="G13" s="67" t="s">
        <v>43</v>
      </c>
    </row>
    <row r="14" spans="1:7" ht="30.75" customHeight="1" thickBot="1">
      <c r="A14" s="8"/>
      <c r="B14" s="34">
        <v>2.2</v>
      </c>
      <c r="C14" s="35" t="s">
        <v>12</v>
      </c>
      <c r="D14" s="33">
        <v>10</v>
      </c>
      <c r="E14" s="6"/>
      <c r="G14" s="67" t="s">
        <v>44</v>
      </c>
    </row>
    <row r="15" spans="1:7" ht="34.5" customHeight="1" thickBot="1">
      <c r="A15" s="46"/>
      <c r="B15" s="39"/>
      <c r="C15" s="40" t="s">
        <v>3</v>
      </c>
      <c r="D15" s="41">
        <f>+D13*D14*10*12</f>
        <v>18000</v>
      </c>
      <c r="E15" s="6"/>
      <c r="G15" s="67" t="s">
        <v>45</v>
      </c>
    </row>
    <row r="16" spans="1:7" ht="30" customHeight="1">
      <c r="A16" s="47"/>
      <c r="B16" s="10">
        <v>3</v>
      </c>
      <c r="C16" s="71" t="s">
        <v>10</v>
      </c>
      <c r="D16" s="74"/>
      <c r="E16" s="6"/>
      <c r="G16" s="67" t="s">
        <v>46</v>
      </c>
    </row>
    <row r="17" spans="1:7" ht="1.5" customHeight="1">
      <c r="A17" s="9"/>
      <c r="B17" s="11"/>
      <c r="C17" s="12"/>
      <c r="D17" s="13"/>
      <c r="E17" s="6"/>
      <c r="G17" s="67" t="s">
        <v>47</v>
      </c>
    </row>
    <row r="18" spans="1:7" ht="31.5" customHeight="1">
      <c r="A18" s="8"/>
      <c r="B18" s="14">
        <v>3.1</v>
      </c>
      <c r="C18" s="15" t="s">
        <v>0</v>
      </c>
      <c r="D18" s="16">
        <v>10</v>
      </c>
      <c r="E18" s="6"/>
      <c r="G18" s="67" t="s">
        <v>48</v>
      </c>
    </row>
    <row r="19" spans="1:7" ht="30" customHeight="1">
      <c r="A19" s="8"/>
      <c r="B19" s="14">
        <v>3.2</v>
      </c>
      <c r="C19" s="17" t="s">
        <v>1</v>
      </c>
      <c r="D19" s="16">
        <v>1</v>
      </c>
      <c r="E19" s="6"/>
      <c r="G19" s="24"/>
    </row>
    <row r="20" spans="1:7" ht="23.25" customHeight="1" thickBot="1">
      <c r="A20" s="8"/>
      <c r="B20" s="34">
        <v>3.3</v>
      </c>
      <c r="C20" s="37" t="s">
        <v>2</v>
      </c>
      <c r="D20" s="33">
        <v>15</v>
      </c>
      <c r="E20" s="6"/>
      <c r="G20" s="24"/>
    </row>
    <row r="21" spans="1:7" ht="36.75" customHeight="1" thickBot="1">
      <c r="A21" s="36"/>
      <c r="B21" s="42"/>
      <c r="C21" s="40" t="s">
        <v>3</v>
      </c>
      <c r="D21" s="41">
        <f>+D18*D19*D20*228</f>
        <v>34200</v>
      </c>
      <c r="E21" s="6"/>
      <c r="G21" s="24"/>
    </row>
    <row r="22" spans="1:7" ht="25.5" customHeight="1" thickBot="1">
      <c r="A22" s="75" t="s">
        <v>9</v>
      </c>
      <c r="B22" s="76"/>
      <c r="C22" s="76"/>
      <c r="D22" s="32"/>
      <c r="E22" s="6"/>
      <c r="G22" s="24"/>
    </row>
    <row r="23" spans="1:7" ht="27" customHeight="1">
      <c r="A23" s="8"/>
      <c r="B23" s="19">
        <v>4</v>
      </c>
      <c r="C23" s="71" t="s">
        <v>11</v>
      </c>
      <c r="D23" s="74"/>
      <c r="E23" s="6"/>
      <c r="G23" s="24"/>
    </row>
    <row r="24" spans="1:7" ht="27" customHeight="1">
      <c r="A24" s="8"/>
      <c r="B24" s="14">
        <v>4.1</v>
      </c>
      <c r="C24" s="17" t="s">
        <v>5</v>
      </c>
      <c r="D24" s="16">
        <v>10</v>
      </c>
      <c r="E24" s="6"/>
      <c r="G24" s="24"/>
    </row>
    <row r="25" spans="1:18" ht="18" customHeight="1" thickBot="1">
      <c r="A25" s="8"/>
      <c r="B25" s="34">
        <v>4.2</v>
      </c>
      <c r="C25" s="37" t="s">
        <v>6</v>
      </c>
      <c r="D25" s="33">
        <v>25</v>
      </c>
      <c r="E25" s="6"/>
      <c r="G25" s="24"/>
      <c r="R25" s="54"/>
    </row>
    <row r="26" spans="1:7" ht="33.75" customHeight="1" thickBot="1">
      <c r="A26" s="46"/>
      <c r="B26" s="45"/>
      <c r="C26" s="40" t="s">
        <v>3</v>
      </c>
      <c r="D26" s="41">
        <f>+D25*12</f>
        <v>300</v>
      </c>
      <c r="E26" s="6"/>
      <c r="G26" s="24"/>
    </row>
    <row r="27" spans="1:7" ht="39" customHeight="1">
      <c r="A27" s="48"/>
      <c r="B27" s="19">
        <v>5</v>
      </c>
      <c r="C27" s="71" t="s">
        <v>63</v>
      </c>
      <c r="D27" s="74"/>
      <c r="E27" s="6"/>
      <c r="G27" s="24"/>
    </row>
    <row r="28" spans="1:7" ht="25.5" customHeight="1">
      <c r="A28" s="8"/>
      <c r="B28" s="14">
        <v>5.1</v>
      </c>
      <c r="C28" s="17" t="s">
        <v>64</v>
      </c>
      <c r="D28" s="16">
        <v>3</v>
      </c>
      <c r="E28" s="6"/>
      <c r="G28" s="24"/>
    </row>
    <row r="29" spans="1:7" ht="25.5">
      <c r="A29" s="8"/>
      <c r="B29" s="14">
        <v>5.2</v>
      </c>
      <c r="C29" s="17" t="s">
        <v>65</v>
      </c>
      <c r="D29" s="16">
        <v>1</v>
      </c>
      <c r="E29" s="6"/>
      <c r="G29" s="24"/>
    </row>
    <row r="30" spans="1:7" ht="18" customHeight="1" thickBot="1">
      <c r="A30" s="8"/>
      <c r="B30" s="34">
        <v>5.3</v>
      </c>
      <c r="C30" s="37" t="s">
        <v>2</v>
      </c>
      <c r="D30" s="33">
        <v>15</v>
      </c>
      <c r="E30" s="6"/>
      <c r="G30" s="24"/>
    </row>
    <row r="31" spans="1:7" ht="34.5" customHeight="1" thickBot="1">
      <c r="A31" s="36"/>
      <c r="B31" s="42"/>
      <c r="C31" s="40" t="s">
        <v>3</v>
      </c>
      <c r="D31" s="41">
        <f>+D28*D29*D30*228</f>
        <v>10260</v>
      </c>
      <c r="E31" s="6"/>
      <c r="G31" s="24"/>
    </row>
    <row r="32" spans="1:7" ht="32.25" customHeight="1" thickBot="1">
      <c r="A32" s="50"/>
      <c r="B32" s="38"/>
      <c r="C32" s="40"/>
      <c r="D32" s="40"/>
      <c r="E32" s="6"/>
      <c r="G32" s="24"/>
    </row>
    <row r="33" spans="1:7" ht="44.25" customHeight="1">
      <c r="A33" s="48"/>
      <c r="B33" s="49"/>
      <c r="C33" s="77" t="s">
        <v>21</v>
      </c>
      <c r="D33" s="77"/>
      <c r="E33" s="6"/>
      <c r="G33" s="24"/>
    </row>
    <row r="34" spans="1:7" ht="12.75">
      <c r="A34" s="8"/>
      <c r="B34" s="20"/>
      <c r="C34" s="21"/>
      <c r="D34" s="22"/>
      <c r="E34" s="6"/>
      <c r="G34" s="24"/>
    </row>
    <row r="35" spans="1:7" ht="22.5" customHeight="1">
      <c r="A35" s="8"/>
      <c r="B35" s="20"/>
      <c r="C35" s="23" t="s">
        <v>22</v>
      </c>
      <c r="D35" s="51">
        <f>+D10</f>
        <v>1195000</v>
      </c>
      <c r="E35" s="6"/>
      <c r="G35" s="24"/>
    </row>
    <row r="36" spans="1:7" ht="19.5" customHeight="1">
      <c r="A36" s="8"/>
      <c r="B36" s="20"/>
      <c r="C36" s="23" t="s">
        <v>23</v>
      </c>
      <c r="D36" s="51">
        <f>+(D15+D21)</f>
        <v>52200</v>
      </c>
      <c r="E36" s="6"/>
      <c r="G36" s="24"/>
    </row>
    <row r="37" spans="1:7" ht="20.25" customHeight="1">
      <c r="A37" s="8"/>
      <c r="B37" s="20"/>
      <c r="C37" s="23" t="s">
        <v>24</v>
      </c>
      <c r="D37" s="51">
        <f>+(D26+D31)</f>
        <v>10560</v>
      </c>
      <c r="E37" s="6"/>
      <c r="G37" s="24"/>
    </row>
    <row r="38" spans="1:7" ht="76.5" customHeight="1" hidden="1">
      <c r="A38" s="8"/>
      <c r="B38" s="20"/>
      <c r="C38" s="24"/>
      <c r="D38" s="25" t="e">
        <f>+D35+D36+D37+#REF!+#REF!</f>
        <v>#REF!</v>
      </c>
      <c r="E38" s="6"/>
      <c r="G38" s="24"/>
    </row>
    <row r="39" spans="1:7" ht="12.75">
      <c r="A39" s="8"/>
      <c r="B39" s="20"/>
      <c r="C39" s="21"/>
      <c r="D39" s="26"/>
      <c r="E39" s="6"/>
      <c r="G39" s="24"/>
    </row>
    <row r="40" spans="1:7" ht="12.75">
      <c r="A40" s="8"/>
      <c r="B40" s="20"/>
      <c r="C40" s="23" t="s">
        <v>59</v>
      </c>
      <c r="D40" s="52">
        <f>SUM(D35:D37)</f>
        <v>1257760</v>
      </c>
      <c r="E40" s="6"/>
      <c r="G40" s="24"/>
    </row>
    <row r="41" spans="1:7" ht="12.75">
      <c r="A41" s="8"/>
      <c r="B41" s="20"/>
      <c r="C41" s="23"/>
      <c r="D41" s="52"/>
      <c r="E41" s="6"/>
      <c r="G41" s="24"/>
    </row>
    <row r="42" spans="1:7" ht="12.75">
      <c r="A42" s="8"/>
      <c r="B42" s="20"/>
      <c r="C42" s="23"/>
      <c r="D42" s="52"/>
      <c r="E42" s="6"/>
      <c r="G42" s="24"/>
    </row>
    <row r="43" spans="1:7" ht="33.75" customHeight="1">
      <c r="A43" s="8"/>
      <c r="B43" s="20"/>
      <c r="C43" s="71" t="s">
        <v>25</v>
      </c>
      <c r="D43" s="71"/>
      <c r="E43" s="6"/>
      <c r="G43" s="24"/>
    </row>
    <row r="44" spans="1:7" ht="12.75">
      <c r="A44" s="8"/>
      <c r="B44" s="20"/>
      <c r="C44" s="23"/>
      <c r="D44" s="23"/>
      <c r="E44" s="6"/>
      <c r="G44" s="24"/>
    </row>
    <row r="45" spans="1:7" ht="15" customHeight="1" hidden="1">
      <c r="A45" s="8"/>
      <c r="B45" s="20"/>
      <c r="C45" s="24"/>
      <c r="D45" s="27" t="e">
        <f>+D40+#REF!+D44</f>
        <v>#REF!</v>
      </c>
      <c r="E45" s="6"/>
      <c r="G45" s="24"/>
    </row>
    <row r="46" spans="1:7" ht="12.75" customHeight="1" hidden="1">
      <c r="A46" s="8"/>
      <c r="B46" s="20"/>
      <c r="C46" s="24"/>
      <c r="D46" s="28" t="e">
        <f>+D38+D45</f>
        <v>#REF!</v>
      </c>
      <c r="E46" s="6"/>
      <c r="G46" s="24"/>
    </row>
    <row r="47" spans="1:7" ht="22.5" customHeight="1">
      <c r="A47" s="8"/>
      <c r="B47" s="22"/>
      <c r="C47" s="30" t="s">
        <v>60</v>
      </c>
      <c r="D47" s="51">
        <v>0</v>
      </c>
      <c r="E47" s="6"/>
      <c r="G47" s="66"/>
    </row>
    <row r="48" spans="1:7" ht="12.75">
      <c r="A48" s="8"/>
      <c r="B48" s="22"/>
      <c r="C48" s="29"/>
      <c r="D48" s="31"/>
      <c r="E48" s="6"/>
      <c r="G48" s="24"/>
    </row>
    <row r="49" spans="1:7" ht="12.75">
      <c r="A49" s="8"/>
      <c r="B49" s="22"/>
      <c r="C49" s="23"/>
      <c r="D49" s="23"/>
      <c r="E49" s="6"/>
      <c r="G49" s="24"/>
    </row>
    <row r="50" spans="1:7" ht="25.5" customHeight="1">
      <c r="A50" s="8"/>
      <c r="B50" s="22"/>
      <c r="C50" s="71" t="s">
        <v>26</v>
      </c>
      <c r="D50" s="71"/>
      <c r="E50" s="6"/>
      <c r="G50" s="24"/>
    </row>
    <row r="51" spans="1:7" ht="12.75">
      <c r="A51" s="8"/>
      <c r="B51" s="22"/>
      <c r="C51" s="23"/>
      <c r="D51" s="23"/>
      <c r="E51" s="6"/>
      <c r="G51" s="24"/>
    </row>
    <row r="52" spans="1:7" ht="51" customHeight="1">
      <c r="A52" s="8"/>
      <c r="B52" s="22"/>
      <c r="C52" s="23" t="s">
        <v>27</v>
      </c>
      <c r="D52" s="53">
        <v>0.5</v>
      </c>
      <c r="E52" s="6"/>
      <c r="G52" s="69" t="s">
        <v>58</v>
      </c>
    </row>
    <row r="53" spans="1:7" ht="12.75" customHeight="1" hidden="1">
      <c r="A53" s="8"/>
      <c r="B53" s="22"/>
      <c r="C53" s="23"/>
      <c r="D53" s="53"/>
      <c r="E53" s="6"/>
      <c r="G53" s="55" t="s">
        <v>34</v>
      </c>
    </row>
    <row r="54" spans="1:7" ht="36.75" customHeight="1">
      <c r="A54" s="8"/>
      <c r="B54" s="22"/>
      <c r="C54" s="23" t="s">
        <v>28</v>
      </c>
      <c r="D54" s="53">
        <v>0.2</v>
      </c>
      <c r="E54" s="6"/>
      <c r="G54" s="55"/>
    </row>
    <row r="55" spans="1:7" ht="42" customHeight="1">
      <c r="A55" s="8"/>
      <c r="B55" s="22"/>
      <c r="C55" s="23" t="s">
        <v>29</v>
      </c>
      <c r="D55" s="53">
        <v>0.2</v>
      </c>
      <c r="E55" s="6"/>
      <c r="G55" s="24"/>
    </row>
    <row r="56" spans="1:7" ht="12.75">
      <c r="A56" s="8"/>
      <c r="B56" s="22"/>
      <c r="C56" s="23"/>
      <c r="D56" s="23"/>
      <c r="E56" s="6"/>
      <c r="G56" s="24"/>
    </row>
    <row r="57" spans="1:7" ht="12.75">
      <c r="A57" s="8"/>
      <c r="B57" s="22"/>
      <c r="C57" s="23"/>
      <c r="D57" s="23"/>
      <c r="E57" s="6"/>
      <c r="G57" s="24"/>
    </row>
    <row r="58" spans="1:7" ht="15" customHeight="1" hidden="1">
      <c r="A58" s="8"/>
      <c r="B58" s="22"/>
      <c r="C58" s="24"/>
      <c r="D58" s="27">
        <f>+((D55*D57)/3600)*D57</f>
        <v>0</v>
      </c>
      <c r="E58" s="6"/>
      <c r="G58" s="24"/>
    </row>
    <row r="59" spans="1:7" ht="21" customHeight="1">
      <c r="A59" s="8"/>
      <c r="B59" s="22"/>
      <c r="C59" s="71" t="s">
        <v>26</v>
      </c>
      <c r="D59" s="71"/>
      <c r="E59" s="6"/>
      <c r="G59" s="24"/>
    </row>
    <row r="60" spans="1:7" ht="12.75" customHeight="1" hidden="1">
      <c r="A60" s="8"/>
      <c r="B60" s="22"/>
      <c r="C60" s="23"/>
      <c r="D60" s="23"/>
      <c r="E60" s="6"/>
      <c r="G60" s="24"/>
    </row>
    <row r="61" spans="1:7" ht="12.75">
      <c r="A61" s="8"/>
      <c r="B61" s="22"/>
      <c r="C61" s="23"/>
      <c r="D61" s="23"/>
      <c r="E61" s="6"/>
      <c r="G61" s="24"/>
    </row>
    <row r="62" spans="1:7" ht="35.25" customHeight="1">
      <c r="A62" s="8"/>
      <c r="B62" s="22"/>
      <c r="C62" s="23" t="s">
        <v>30</v>
      </c>
      <c r="D62" s="51">
        <f>D52*D35</f>
        <v>597500</v>
      </c>
      <c r="E62" s="7"/>
      <c r="G62" s="70" t="s">
        <v>55</v>
      </c>
    </row>
    <row r="63" spans="1:7" ht="42.75" customHeight="1">
      <c r="A63" s="8"/>
      <c r="B63" s="22"/>
      <c r="C63" s="23" t="s">
        <v>31</v>
      </c>
      <c r="D63" s="51">
        <f>D52*D36</f>
        <v>26100</v>
      </c>
      <c r="E63" s="6"/>
      <c r="G63" s="70" t="s">
        <v>57</v>
      </c>
    </row>
    <row r="64" spans="1:7" ht="43.5" customHeight="1">
      <c r="A64" s="8"/>
      <c r="B64" s="22"/>
      <c r="C64" s="23" t="s">
        <v>32</v>
      </c>
      <c r="D64" s="51">
        <f>D52*D37</f>
        <v>5280</v>
      </c>
      <c r="E64" s="6"/>
      <c r="G64" s="70" t="s">
        <v>56</v>
      </c>
    </row>
    <row r="65" spans="1:7" ht="12.75">
      <c r="A65" s="6"/>
      <c r="B65" s="3"/>
      <c r="C65" s="5"/>
      <c r="D65" s="3"/>
      <c r="E65" s="6"/>
      <c r="G65" s="24"/>
    </row>
    <row r="66" spans="1:7" ht="12.75">
      <c r="A66" s="6"/>
      <c r="B66" s="3"/>
      <c r="D66" s="4"/>
      <c r="G66" s="24"/>
    </row>
    <row r="67" spans="2:7" ht="12.75">
      <c r="B67" s="1"/>
      <c r="G67" s="24"/>
    </row>
    <row r="68" spans="2:7" ht="12.75">
      <c r="B68" s="1"/>
      <c r="G68" s="24"/>
    </row>
    <row r="69" spans="2:7" ht="42.75" customHeight="1">
      <c r="B69" s="1"/>
      <c r="C69" s="61" t="s">
        <v>49</v>
      </c>
      <c r="D69" s="62">
        <f>SUM(D62:D64)-D47</f>
        <v>628880</v>
      </c>
      <c r="E69" s="63"/>
      <c r="F69" s="24"/>
      <c r="G69" s="24"/>
    </row>
    <row r="70" spans="2:7" ht="23.25" customHeight="1">
      <c r="B70" s="1"/>
      <c r="C70" s="61" t="s">
        <v>50</v>
      </c>
      <c r="D70" s="62">
        <f>SUM(D62:D64)</f>
        <v>628880</v>
      </c>
      <c r="E70" s="63"/>
      <c r="F70" s="24"/>
      <c r="G70" s="24"/>
    </row>
    <row r="71" spans="2:7" ht="27.75" customHeight="1">
      <c r="B71" s="1"/>
      <c r="C71" s="61" t="s">
        <v>51</v>
      </c>
      <c r="D71" s="64">
        <f>IF(D10&gt;0,D47/(D10/12),0)</f>
        <v>0</v>
      </c>
      <c r="E71" s="63" t="s">
        <v>52</v>
      </c>
      <c r="F71" s="63"/>
      <c r="G71" s="65" t="s">
        <v>53</v>
      </c>
    </row>
    <row r="72" ht="54.75" customHeight="1">
      <c r="B72" s="1"/>
    </row>
    <row r="73" spans="1:3" ht="12.75">
      <c r="A73" s="24"/>
      <c r="B73" s="24"/>
      <c r="C73" s="57" t="s">
        <v>54</v>
      </c>
    </row>
    <row r="74" ht="12.75">
      <c r="B74" s="1"/>
    </row>
    <row r="75" spans="2:3" ht="12.75">
      <c r="B75" s="3"/>
      <c r="C75" s="56" t="s">
        <v>35</v>
      </c>
    </row>
    <row r="76" spans="2:3" ht="12.75">
      <c r="B76" s="3"/>
      <c r="C76" s="56" t="s">
        <v>36</v>
      </c>
    </row>
    <row r="77" spans="2:3" ht="12.75">
      <c r="B77" s="3"/>
      <c r="C77" s="56" t="s">
        <v>37</v>
      </c>
    </row>
    <row r="78" spans="2:3" ht="12.75">
      <c r="B78" s="3"/>
      <c r="C78" s="56" t="s">
        <v>38</v>
      </c>
    </row>
    <row r="79" ht="12.75">
      <c r="C79" s="56" t="s">
        <v>39</v>
      </c>
    </row>
    <row r="80" ht="12.75">
      <c r="C80" s="56" t="s">
        <v>40</v>
      </c>
    </row>
    <row r="81" ht="12.75">
      <c r="C81" s="56"/>
    </row>
    <row r="82" ht="12.75">
      <c r="A82" s="6"/>
    </row>
    <row r="83" ht="12.75">
      <c r="A83" s="6"/>
    </row>
    <row r="84" ht="12.75">
      <c r="A84" s="6"/>
    </row>
    <row r="85" ht="12.75">
      <c r="A85" s="6"/>
    </row>
    <row r="86" ht="12.75">
      <c r="A86" s="6"/>
    </row>
    <row r="87" ht="12.75">
      <c r="A87" s="6"/>
    </row>
  </sheetData>
  <sheetProtection/>
  <mergeCells count="14">
    <mergeCell ref="C23:D23"/>
    <mergeCell ref="G1:I1"/>
    <mergeCell ref="C43:D43"/>
    <mergeCell ref="C50:D50"/>
    <mergeCell ref="C59:D59"/>
    <mergeCell ref="B1:D1"/>
    <mergeCell ref="C16:D16"/>
    <mergeCell ref="C3:D3"/>
    <mergeCell ref="C27:D27"/>
    <mergeCell ref="C12:D12"/>
    <mergeCell ref="A11:C11"/>
    <mergeCell ref="A22:C22"/>
    <mergeCell ref="C33:D33"/>
    <mergeCell ref="A2:C2"/>
  </mergeCells>
  <printOptions horizontalCentered="1"/>
  <pageMargins left="0.5" right="0.25" top="0.5" bottom="0.25" header="0.5" footer="0.5"/>
  <pageSetup horizontalDpi="600" verticalDpi="600" orientation="portrait" scale="55" r:id="rId1"/>
  <headerFooter alignWithMargins="0">
    <oddHeader>&amp;Ce.FileClerk ROI Worksheet</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ARCHIVE-CD,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infoRouter ROI Calculator</dc:title>
  <dc:subject>Return On Investment</dc:subject>
  <dc:creator>Active Innovations, Inc.</dc:creator>
  <cp:keywords>DMS, EDMS, </cp:keywords>
  <dc:description/>
  <cp:lastModifiedBy>Orhan Yorukoglu</cp:lastModifiedBy>
  <cp:lastPrinted>2006-06-13T18:51:34Z</cp:lastPrinted>
  <dcterms:created xsi:type="dcterms:W3CDTF">2000-08-30T14:34:16Z</dcterms:created>
  <dcterms:modified xsi:type="dcterms:W3CDTF">2007-04-09T07:39:28Z</dcterms:modified>
  <cp:category/>
  <cp:version/>
  <cp:contentType/>
  <cp:contentStatus/>
</cp:coreProperties>
</file>